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3" r:id="rId1"/>
  </sheets>
  <definedNames>
    <definedName name="_xlnm._FilterDatabase" localSheetId="0" hidden="1">Sheet1!$A$3:$K$41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<sst xmlns="http://schemas.openxmlformats.org/spreadsheetml/2006/main" count="96" uniqueCount="55">
  <si>
    <t>附件</t>
  </si>
  <si>
    <t>贵州长征文化旅游（集团）有限公司
2023年公开招聘面试成绩及是否进入下一环节人员公示表</t>
  </si>
  <si>
    <t>序号</t>
  </si>
  <si>
    <t>岗位代码</t>
  </si>
  <si>
    <t>姓名</t>
  </si>
  <si>
    <t>身份证号码</t>
  </si>
  <si>
    <t>初试成绩</t>
  </si>
  <si>
    <t>初试折算成绩
（占比：30%）</t>
  </si>
  <si>
    <t>复试成绩</t>
  </si>
  <si>
    <t>复试折算成绩
（占比：70%）</t>
  </si>
  <si>
    <t>面试总成绩</t>
  </si>
  <si>
    <t>是否进入
下一环节</t>
  </si>
  <si>
    <t>备注</t>
  </si>
  <si>
    <t>522101********4840</t>
  </si>
  <si>
    <t>是</t>
  </si>
  <si>
    <t>522126********5031</t>
  </si>
  <si>
    <t>522401********6213</t>
  </si>
  <si>
    <t>否</t>
  </si>
  <si>
    <t>522101********7014</t>
  </si>
  <si>
    <t>500101********1529</t>
  </si>
  <si>
    <t>522131********0011</t>
  </si>
  <si>
    <t>面试成绩未达到80分</t>
  </si>
  <si>
    <t>520330********0054</t>
  </si>
  <si>
    <t>522101********5457</t>
  </si>
  <si>
    <t>522124********0858</t>
  </si>
  <si>
    <t>522101********4427</t>
  </si>
  <si>
    <t>510902********5022</t>
  </si>
  <si>
    <t>522401********5955</t>
  </si>
  <si>
    <t>522101********8217</t>
  </si>
  <si>
    <t>432502********3023</t>
  </si>
  <si>
    <t>522122********1838</t>
  </si>
  <si>
    <t>522126********7020</t>
  </si>
  <si>
    <t>622801********1610</t>
  </si>
  <si>
    <t>522101********4825</t>
  </si>
  <si>
    <t>522126********4516</t>
  </si>
  <si>
    <t>522121********0041</t>
  </si>
  <si>
    <t>522121********3816</t>
  </si>
  <si>
    <t>522121********0616</t>
  </si>
  <si>
    <t>520221********2025</t>
  </si>
  <si>
    <t>缺考</t>
  </si>
  <si>
    <t>522124********1212</t>
  </si>
  <si>
    <t>522121********3039</t>
  </si>
  <si>
    <t>520103********5618</t>
  </si>
  <si>
    <t>522127********6517</t>
  </si>
  <si>
    <t>522123********1033</t>
  </si>
  <si>
    <t>522130********4817</t>
  </si>
  <si>
    <t>522129********2012</t>
  </si>
  <si>
    <t>522128********6036</t>
  </si>
  <si>
    <t>522126********2013</t>
  </si>
  <si>
    <t>522122********2812</t>
  </si>
  <si>
    <t>522101********163X</t>
  </si>
  <si>
    <t>522124********6418</t>
  </si>
  <si>
    <t>522101********541X</t>
  </si>
  <si>
    <t>522121********123X</t>
  </si>
  <si>
    <t>522125********1919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</si>
</sst>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I3" sqref="I3"/>
    </sheetView>
  </sheetViews>
  <sheetFormatPr defaultColWidth="8.88888888888889" defaultRowHeight="14.4"/>
  <cols>
    <col min="1" max="1" width="8.11111111111111" style="1" customWidth="1"/>
    <col min="2" max="2" width="8.88888888888889" style="1"/>
    <col min="3" max="3" width="8.77777777777778" style="2" customWidth="1"/>
    <col min="4" max="4" width="20.8888888888889" style="2" customWidth="1"/>
    <col min="5" max="5" width="9.66666666666667" style="2" customWidth="1"/>
    <col min="6" max="6" width="15.2222222222222" style="2" customWidth="1"/>
    <col min="7" max="7" width="9.66666666666667" style="2" customWidth="1"/>
    <col min="8" max="8" width="15.4444444444444" style="2" customWidth="1"/>
    <col min="9" max="9" width="12.6666666666667" style="2" customWidth="1"/>
    <col min="10" max="10" width="10.1111111111111" style="2" customWidth="1"/>
    <col min="11" max="11" width="20.8888888888889" style="2" customWidth="1"/>
    <col min="12" max="16384" width="8.88888888888889" style="2"/>
  </cols>
  <sheetData>
    <row r="1" ht="20.4" spans="1:1">
      <c r="A1" s="3" t="s">
        <v>0</v>
      </c>
    </row>
    <row r="2" ht="5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4" customHeight="1" spans="1:11">
      <c r="A4" s="7">
        <v>1</v>
      </c>
      <c r="B4" s="7" t="str">
        <f>"01"</f>
        <v>01</v>
      </c>
      <c r="C4" s="7" t="str">
        <f>"谢朝娟"</f>
        <v>谢朝娟</v>
      </c>
      <c r="D4" s="7" t="s">
        <v>13</v>
      </c>
      <c r="E4" s="8">
        <v>86.38</v>
      </c>
      <c r="F4" s="8">
        <f t="shared" ref="F4:F41" si="0">E4*0.3</f>
        <v>25.914</v>
      </c>
      <c r="G4" s="8">
        <v>85.16</v>
      </c>
      <c r="H4" s="8">
        <f t="shared" ref="H4:H41" si="1">G4*0.7</f>
        <v>59.612</v>
      </c>
      <c r="I4" s="9">
        <f t="shared" ref="I4:I41" si="2">F4+H4</f>
        <v>85.526</v>
      </c>
      <c r="J4" s="9" t="s">
        <v>14</v>
      </c>
      <c r="K4" s="7"/>
    </row>
    <row r="5" s="1" customFormat="1" ht="24" customHeight="1" spans="1:11">
      <c r="A5" s="7">
        <v>2</v>
      </c>
      <c r="B5" s="7" t="str">
        <f>"01"</f>
        <v>01</v>
      </c>
      <c r="C5" s="7" t="str">
        <f>"刘晶"</f>
        <v>刘晶</v>
      </c>
      <c r="D5" s="7" t="s">
        <v>15</v>
      </c>
      <c r="E5" s="8">
        <v>82.58</v>
      </c>
      <c r="F5" s="8">
        <f t="shared" si="0"/>
        <v>24.774</v>
      </c>
      <c r="G5" s="8">
        <v>86.64</v>
      </c>
      <c r="H5" s="8">
        <f t="shared" si="1"/>
        <v>60.648</v>
      </c>
      <c r="I5" s="9">
        <f t="shared" si="2"/>
        <v>85.422</v>
      </c>
      <c r="J5" s="9" t="s">
        <v>14</v>
      </c>
      <c r="K5" s="7"/>
    </row>
    <row r="6" s="1" customFormat="1" ht="24" customHeight="1" spans="1:11">
      <c r="A6" s="7">
        <v>3</v>
      </c>
      <c r="B6" s="7" t="str">
        <f>"01"</f>
        <v>01</v>
      </c>
      <c r="C6" s="7" t="str">
        <f>"向云贤"</f>
        <v>向云贤</v>
      </c>
      <c r="D6" s="7" t="s">
        <v>16</v>
      </c>
      <c r="E6" s="8">
        <v>80.24</v>
      </c>
      <c r="F6" s="8">
        <f t="shared" si="0"/>
        <v>24.072</v>
      </c>
      <c r="G6" s="8">
        <v>83.32</v>
      </c>
      <c r="H6" s="8">
        <f t="shared" si="1"/>
        <v>58.324</v>
      </c>
      <c r="I6" s="9">
        <f t="shared" si="2"/>
        <v>82.396</v>
      </c>
      <c r="J6" s="8" t="s">
        <v>17</v>
      </c>
      <c r="K6" s="7"/>
    </row>
    <row r="7" s="1" customFormat="1" ht="24" customHeight="1" spans="1:11">
      <c r="A7" s="7">
        <v>4</v>
      </c>
      <c r="B7" s="7" t="str">
        <f>"01"</f>
        <v>01</v>
      </c>
      <c r="C7" s="7" t="str">
        <f>"黄维伦"</f>
        <v>黄维伦</v>
      </c>
      <c r="D7" s="7" t="s">
        <v>18</v>
      </c>
      <c r="E7" s="8">
        <v>79.34</v>
      </c>
      <c r="F7" s="8">
        <f t="shared" si="0"/>
        <v>23.802</v>
      </c>
      <c r="G7" s="8">
        <v>80.54</v>
      </c>
      <c r="H7" s="8">
        <f t="shared" si="1"/>
        <v>56.378</v>
      </c>
      <c r="I7" s="9">
        <f t="shared" si="2"/>
        <v>80.18</v>
      </c>
      <c r="J7" s="8" t="s">
        <v>17</v>
      </c>
      <c r="K7" s="7"/>
    </row>
    <row r="8" s="1" customFormat="1" ht="24" customHeight="1" spans="1:11">
      <c r="A8" s="7">
        <v>5</v>
      </c>
      <c r="B8" s="7" t="str">
        <f>"02"</f>
        <v>02</v>
      </c>
      <c r="C8" s="7" t="str">
        <f>"向洪锍"</f>
        <v>向洪锍</v>
      </c>
      <c r="D8" s="7" t="s">
        <v>19</v>
      </c>
      <c r="E8" s="8">
        <v>84.76</v>
      </c>
      <c r="F8" s="8">
        <f t="shared" si="0"/>
        <v>25.428</v>
      </c>
      <c r="G8" s="8">
        <v>85.26</v>
      </c>
      <c r="H8" s="8">
        <f t="shared" si="1"/>
        <v>59.682</v>
      </c>
      <c r="I8" s="9">
        <f t="shared" si="2"/>
        <v>85.11</v>
      </c>
      <c r="J8" s="9" t="s">
        <v>14</v>
      </c>
      <c r="K8" s="7"/>
    </row>
    <row r="9" s="1" customFormat="1" ht="24" customHeight="1" spans="1:11">
      <c r="A9" s="7">
        <v>6</v>
      </c>
      <c r="B9" s="7" t="str">
        <f>"03"</f>
        <v>03</v>
      </c>
      <c r="C9" s="7" t="str">
        <f>"官剑"</f>
        <v>官剑</v>
      </c>
      <c r="D9" s="7" t="s">
        <v>20</v>
      </c>
      <c r="E9" s="8">
        <v>78.46</v>
      </c>
      <c r="F9" s="8">
        <f t="shared" si="0"/>
        <v>23.538</v>
      </c>
      <c r="G9" s="8">
        <v>80.44</v>
      </c>
      <c r="H9" s="8">
        <f t="shared" si="1"/>
        <v>56.308</v>
      </c>
      <c r="I9" s="9">
        <f t="shared" si="2"/>
        <v>79.846</v>
      </c>
      <c r="J9" s="8" t="s">
        <v>17</v>
      </c>
      <c r="K9" s="7" t="s">
        <v>21</v>
      </c>
    </row>
    <row r="10" s="1" customFormat="1" ht="24" customHeight="1" spans="1:11">
      <c r="A10" s="7">
        <v>7</v>
      </c>
      <c r="B10" s="7" t="str">
        <f>"04"</f>
        <v>04</v>
      </c>
      <c r="C10" s="7" t="str">
        <f>"吕相劼"</f>
        <v>吕相劼</v>
      </c>
      <c r="D10" s="7" t="s">
        <v>22</v>
      </c>
      <c r="E10" s="8">
        <v>79.34</v>
      </c>
      <c r="F10" s="8">
        <f t="shared" si="0"/>
        <v>23.802</v>
      </c>
      <c r="G10" s="8">
        <v>83.56</v>
      </c>
      <c r="H10" s="8">
        <f t="shared" si="1"/>
        <v>58.492</v>
      </c>
      <c r="I10" s="9">
        <f t="shared" si="2"/>
        <v>82.294</v>
      </c>
      <c r="J10" s="9" t="s">
        <v>14</v>
      </c>
      <c r="K10" s="7"/>
    </row>
    <row r="11" s="1" customFormat="1" ht="24" customHeight="1" spans="1:11">
      <c r="A11" s="7">
        <v>8</v>
      </c>
      <c r="B11" s="7" t="str">
        <f>"04"</f>
        <v>04</v>
      </c>
      <c r="C11" s="7" t="str">
        <f>"尹邦正"</f>
        <v>尹邦正</v>
      </c>
      <c r="D11" s="7" t="s">
        <v>23</v>
      </c>
      <c r="E11" s="8">
        <v>80.5</v>
      </c>
      <c r="F11" s="8">
        <f t="shared" si="0"/>
        <v>24.15</v>
      </c>
      <c r="G11" s="8">
        <v>78.32</v>
      </c>
      <c r="H11" s="8">
        <f t="shared" si="1"/>
        <v>54.824</v>
      </c>
      <c r="I11" s="9">
        <f t="shared" si="2"/>
        <v>78.974</v>
      </c>
      <c r="J11" s="8" t="s">
        <v>17</v>
      </c>
      <c r="K11" s="7" t="s">
        <v>21</v>
      </c>
    </row>
    <row r="12" s="1" customFormat="1" ht="24" customHeight="1" spans="1:11">
      <c r="A12" s="7">
        <v>9</v>
      </c>
      <c r="B12" s="7" t="str">
        <f>"05"</f>
        <v>05</v>
      </c>
      <c r="C12" s="7" t="str">
        <f>"刘道虎"</f>
        <v>刘道虎</v>
      </c>
      <c r="D12" s="7" t="s">
        <v>24</v>
      </c>
      <c r="E12" s="8">
        <v>81.16</v>
      </c>
      <c r="F12" s="8">
        <f t="shared" si="0"/>
        <v>24.348</v>
      </c>
      <c r="G12" s="8">
        <v>83.84</v>
      </c>
      <c r="H12" s="8">
        <f t="shared" si="1"/>
        <v>58.688</v>
      </c>
      <c r="I12" s="9">
        <f t="shared" si="2"/>
        <v>83.036</v>
      </c>
      <c r="J12" s="9" t="s">
        <v>14</v>
      </c>
      <c r="K12" s="7"/>
    </row>
    <row r="13" s="1" customFormat="1" ht="24" customHeight="1" spans="1:11">
      <c r="A13" s="7">
        <v>10</v>
      </c>
      <c r="B13" s="7" t="str">
        <f>"06"</f>
        <v>06</v>
      </c>
      <c r="C13" s="7" t="str">
        <f>"张世群"</f>
        <v>张世群</v>
      </c>
      <c r="D13" s="7" t="s">
        <v>25</v>
      </c>
      <c r="E13" s="8">
        <v>86.82</v>
      </c>
      <c r="F13" s="8">
        <f t="shared" si="0"/>
        <v>26.046</v>
      </c>
      <c r="G13" s="8">
        <v>86.36</v>
      </c>
      <c r="H13" s="8">
        <f t="shared" si="1"/>
        <v>60.452</v>
      </c>
      <c r="I13" s="9">
        <f t="shared" si="2"/>
        <v>86.498</v>
      </c>
      <c r="J13" s="9" t="s">
        <v>14</v>
      </c>
      <c r="K13" s="7"/>
    </row>
    <row r="14" s="1" customFormat="1" ht="24" customHeight="1" spans="1:11">
      <c r="A14" s="7">
        <v>11</v>
      </c>
      <c r="B14" s="7" t="str">
        <f>"06"</f>
        <v>06</v>
      </c>
      <c r="C14" s="7" t="str">
        <f>"罗晓霞"</f>
        <v>罗晓霞</v>
      </c>
      <c r="D14" s="7" t="s">
        <v>26</v>
      </c>
      <c r="E14" s="8">
        <v>80.8</v>
      </c>
      <c r="F14" s="8">
        <f t="shared" si="0"/>
        <v>24.24</v>
      </c>
      <c r="G14" s="8">
        <v>83.9</v>
      </c>
      <c r="H14" s="8">
        <f t="shared" si="1"/>
        <v>58.73</v>
      </c>
      <c r="I14" s="9">
        <f t="shared" si="2"/>
        <v>82.97</v>
      </c>
      <c r="J14" s="9" t="s">
        <v>14</v>
      </c>
      <c r="K14" s="7"/>
    </row>
    <row r="15" s="1" customFormat="1" ht="24" customHeight="1" spans="1:11">
      <c r="A15" s="7">
        <v>12</v>
      </c>
      <c r="B15" s="7" t="str">
        <f>"06"</f>
        <v>06</v>
      </c>
      <c r="C15" s="7" t="str">
        <f>"吴仕新"</f>
        <v>吴仕新</v>
      </c>
      <c r="D15" s="7" t="s">
        <v>27</v>
      </c>
      <c r="E15" s="8">
        <v>77.32</v>
      </c>
      <c r="F15" s="8">
        <f t="shared" si="0"/>
        <v>23.196</v>
      </c>
      <c r="G15" s="8">
        <v>81.64</v>
      </c>
      <c r="H15" s="8">
        <f t="shared" si="1"/>
        <v>57.148</v>
      </c>
      <c r="I15" s="9">
        <f t="shared" si="2"/>
        <v>80.344</v>
      </c>
      <c r="J15" s="8" t="s">
        <v>17</v>
      </c>
      <c r="K15" s="7"/>
    </row>
    <row r="16" s="1" customFormat="1" ht="24" customHeight="1" spans="1:11">
      <c r="A16" s="7">
        <v>13</v>
      </c>
      <c r="B16" s="7" t="str">
        <f>"06"</f>
        <v>06</v>
      </c>
      <c r="C16" s="7" t="str">
        <f>"杨湧"</f>
        <v>杨湧</v>
      </c>
      <c r="D16" s="7" t="s">
        <v>28</v>
      </c>
      <c r="E16" s="8">
        <v>80.06</v>
      </c>
      <c r="F16" s="8">
        <f t="shared" si="0"/>
        <v>24.018</v>
      </c>
      <c r="G16" s="8">
        <v>75.94</v>
      </c>
      <c r="H16" s="8">
        <f t="shared" si="1"/>
        <v>53.158</v>
      </c>
      <c r="I16" s="9">
        <f t="shared" si="2"/>
        <v>77.176</v>
      </c>
      <c r="J16" s="8" t="s">
        <v>17</v>
      </c>
      <c r="K16" s="7"/>
    </row>
    <row r="17" s="1" customFormat="1" ht="24" customHeight="1" spans="1:11">
      <c r="A17" s="7">
        <v>14</v>
      </c>
      <c r="B17" s="7" t="str">
        <f>"07"</f>
        <v>07</v>
      </c>
      <c r="C17" s="7" t="str">
        <f>"聂羽轩"</f>
        <v>聂羽轩</v>
      </c>
      <c r="D17" s="7" t="s">
        <v>29</v>
      </c>
      <c r="E17" s="8">
        <v>77.6</v>
      </c>
      <c r="F17" s="8">
        <f t="shared" si="0"/>
        <v>23.28</v>
      </c>
      <c r="G17" s="8">
        <v>78.62</v>
      </c>
      <c r="H17" s="8">
        <f t="shared" si="1"/>
        <v>55.034</v>
      </c>
      <c r="I17" s="9">
        <f t="shared" si="2"/>
        <v>78.314</v>
      </c>
      <c r="J17" s="8" t="s">
        <v>17</v>
      </c>
      <c r="K17" s="7" t="s">
        <v>21</v>
      </c>
    </row>
    <row r="18" s="1" customFormat="1" ht="24" customHeight="1" spans="1:11">
      <c r="A18" s="7">
        <v>15</v>
      </c>
      <c r="B18" s="7" t="str">
        <f t="shared" ref="B18:B26" si="3">"08"</f>
        <v>08</v>
      </c>
      <c r="C18" s="7" t="str">
        <f>"李廷驹"</f>
        <v>李廷驹</v>
      </c>
      <c r="D18" s="7" t="s">
        <v>30</v>
      </c>
      <c r="E18" s="8">
        <v>84.46</v>
      </c>
      <c r="F18" s="8">
        <f t="shared" si="0"/>
        <v>25.338</v>
      </c>
      <c r="G18" s="8">
        <v>83.58</v>
      </c>
      <c r="H18" s="8">
        <f t="shared" si="1"/>
        <v>58.506</v>
      </c>
      <c r="I18" s="9">
        <f t="shared" si="2"/>
        <v>83.844</v>
      </c>
      <c r="J18" s="9" t="s">
        <v>14</v>
      </c>
      <c r="K18" s="7"/>
    </row>
    <row r="19" s="1" customFormat="1" ht="24" customHeight="1" spans="1:11">
      <c r="A19" s="7">
        <v>16</v>
      </c>
      <c r="B19" s="7" t="str">
        <f t="shared" si="3"/>
        <v>08</v>
      </c>
      <c r="C19" s="7" t="str">
        <f>"冉琴雪"</f>
        <v>冉琴雪</v>
      </c>
      <c r="D19" s="7" t="s">
        <v>31</v>
      </c>
      <c r="E19" s="8">
        <v>86.36</v>
      </c>
      <c r="F19" s="8">
        <f t="shared" si="0"/>
        <v>25.908</v>
      </c>
      <c r="G19" s="8">
        <v>82.66</v>
      </c>
      <c r="H19" s="8">
        <f t="shared" si="1"/>
        <v>57.862</v>
      </c>
      <c r="I19" s="9">
        <f t="shared" si="2"/>
        <v>83.77</v>
      </c>
      <c r="J19" s="9" t="s">
        <v>14</v>
      </c>
      <c r="K19" s="7"/>
    </row>
    <row r="20" s="1" customFormat="1" ht="24" customHeight="1" spans="1:11">
      <c r="A20" s="7">
        <v>17</v>
      </c>
      <c r="B20" s="7" t="str">
        <f t="shared" si="3"/>
        <v>08</v>
      </c>
      <c r="C20" s="7" t="str">
        <f>"侯宏榜"</f>
        <v>侯宏榜</v>
      </c>
      <c r="D20" s="7" t="s">
        <v>32</v>
      </c>
      <c r="E20" s="8">
        <v>85.28</v>
      </c>
      <c r="F20" s="8">
        <f t="shared" si="0"/>
        <v>25.584</v>
      </c>
      <c r="G20" s="8">
        <v>82.9</v>
      </c>
      <c r="H20" s="8">
        <f t="shared" si="1"/>
        <v>58.03</v>
      </c>
      <c r="I20" s="9">
        <f t="shared" si="2"/>
        <v>83.614</v>
      </c>
      <c r="J20" s="8" t="s">
        <v>17</v>
      </c>
      <c r="K20" s="7"/>
    </row>
    <row r="21" s="1" customFormat="1" ht="24" customHeight="1" spans="1:11">
      <c r="A21" s="7">
        <v>18</v>
      </c>
      <c r="B21" s="7" t="str">
        <f t="shared" si="3"/>
        <v>08</v>
      </c>
      <c r="C21" s="7" t="str">
        <f>"颜瑞"</f>
        <v>颜瑞</v>
      </c>
      <c r="D21" s="7" t="s">
        <v>33</v>
      </c>
      <c r="E21" s="8">
        <v>80.52</v>
      </c>
      <c r="F21" s="8">
        <f t="shared" si="0"/>
        <v>24.156</v>
      </c>
      <c r="G21" s="8">
        <v>83.84</v>
      </c>
      <c r="H21" s="8">
        <f t="shared" si="1"/>
        <v>58.688</v>
      </c>
      <c r="I21" s="9">
        <f t="shared" si="2"/>
        <v>82.844</v>
      </c>
      <c r="J21" s="8" t="s">
        <v>17</v>
      </c>
      <c r="K21" s="7"/>
    </row>
    <row r="22" s="1" customFormat="1" ht="24" customHeight="1" spans="1:11">
      <c r="A22" s="7">
        <v>19</v>
      </c>
      <c r="B22" s="7" t="str">
        <f t="shared" si="3"/>
        <v>08</v>
      </c>
      <c r="C22" s="7" t="str">
        <f>"冉林林"</f>
        <v>冉林林</v>
      </c>
      <c r="D22" s="7" t="s">
        <v>34</v>
      </c>
      <c r="E22" s="8">
        <v>81.52</v>
      </c>
      <c r="F22" s="8">
        <f t="shared" si="0"/>
        <v>24.456</v>
      </c>
      <c r="G22" s="8">
        <v>82.16</v>
      </c>
      <c r="H22" s="8">
        <f t="shared" si="1"/>
        <v>57.512</v>
      </c>
      <c r="I22" s="9">
        <f t="shared" si="2"/>
        <v>81.968</v>
      </c>
      <c r="J22" s="8" t="s">
        <v>17</v>
      </c>
      <c r="K22" s="7"/>
    </row>
    <row r="23" s="1" customFormat="1" ht="24" customHeight="1" spans="1:11">
      <c r="A23" s="7">
        <v>20</v>
      </c>
      <c r="B23" s="7" t="str">
        <f t="shared" si="3"/>
        <v>08</v>
      </c>
      <c r="C23" s="7" t="str">
        <f>"冷虹薇"</f>
        <v>冷虹薇</v>
      </c>
      <c r="D23" s="7" t="s">
        <v>35</v>
      </c>
      <c r="E23" s="8">
        <v>81.1</v>
      </c>
      <c r="F23" s="8">
        <f t="shared" si="0"/>
        <v>24.33</v>
      </c>
      <c r="G23" s="8">
        <v>81.84</v>
      </c>
      <c r="H23" s="8">
        <f t="shared" si="1"/>
        <v>57.288</v>
      </c>
      <c r="I23" s="9">
        <f t="shared" si="2"/>
        <v>81.618</v>
      </c>
      <c r="J23" s="8" t="s">
        <v>17</v>
      </c>
      <c r="K23" s="7"/>
    </row>
    <row r="24" s="1" customFormat="1" ht="24" customHeight="1" spans="1:11">
      <c r="A24" s="7">
        <v>21</v>
      </c>
      <c r="B24" s="7" t="str">
        <f t="shared" si="3"/>
        <v>08</v>
      </c>
      <c r="C24" s="7" t="str">
        <f>"赵明"</f>
        <v>赵明</v>
      </c>
      <c r="D24" s="7" t="s">
        <v>36</v>
      </c>
      <c r="E24" s="8">
        <v>81.22</v>
      </c>
      <c r="F24" s="8">
        <f t="shared" si="0"/>
        <v>24.366</v>
      </c>
      <c r="G24" s="8">
        <v>79.92</v>
      </c>
      <c r="H24" s="8">
        <f t="shared" si="1"/>
        <v>55.944</v>
      </c>
      <c r="I24" s="9">
        <f t="shared" si="2"/>
        <v>80.31</v>
      </c>
      <c r="J24" s="8" t="s">
        <v>17</v>
      </c>
      <c r="K24" s="7"/>
    </row>
    <row r="25" s="1" customFormat="1" ht="24" customHeight="1" spans="1:11">
      <c r="A25" s="7">
        <v>22</v>
      </c>
      <c r="B25" s="7" t="str">
        <f t="shared" si="3"/>
        <v>08</v>
      </c>
      <c r="C25" s="7" t="str">
        <f>"朱小武"</f>
        <v>朱小武</v>
      </c>
      <c r="D25" s="7" t="s">
        <v>37</v>
      </c>
      <c r="E25" s="8">
        <v>72.56</v>
      </c>
      <c r="F25" s="8">
        <f t="shared" si="0"/>
        <v>21.768</v>
      </c>
      <c r="G25" s="8">
        <v>76.62</v>
      </c>
      <c r="H25" s="8">
        <f t="shared" si="1"/>
        <v>53.634</v>
      </c>
      <c r="I25" s="9">
        <f t="shared" si="2"/>
        <v>75.402</v>
      </c>
      <c r="J25" s="8" t="s">
        <v>17</v>
      </c>
      <c r="K25" s="7"/>
    </row>
    <row r="26" s="1" customFormat="1" ht="24" customHeight="1" spans="1:11">
      <c r="A26" s="7">
        <v>23</v>
      </c>
      <c r="B26" s="7" t="str">
        <f t="shared" si="3"/>
        <v>08</v>
      </c>
      <c r="C26" s="7" t="str">
        <f>"张银荟"</f>
        <v>张银荟</v>
      </c>
      <c r="D26" s="7" t="s">
        <v>38</v>
      </c>
      <c r="E26" s="8"/>
      <c r="F26" s="8"/>
      <c r="G26" s="8"/>
      <c r="H26" s="8"/>
      <c r="I26" s="9">
        <f t="shared" si="2"/>
        <v>0</v>
      </c>
      <c r="J26" s="8" t="s">
        <v>17</v>
      </c>
      <c r="K26" s="7" t="s">
        <v>39</v>
      </c>
    </row>
    <row r="27" s="1" customFormat="1" ht="24" customHeight="1" spans="1:11">
      <c r="A27" s="7">
        <v>24</v>
      </c>
      <c r="B27" s="7" t="str">
        <f t="shared" ref="B27:B41" si="4">"09"</f>
        <v>09</v>
      </c>
      <c r="C27" s="7" t="str">
        <f>"付豪"</f>
        <v>付豪</v>
      </c>
      <c r="D27" s="7" t="s">
        <v>40</v>
      </c>
      <c r="E27" s="8">
        <v>83.4</v>
      </c>
      <c r="F27" s="8">
        <f t="shared" si="0"/>
        <v>25.02</v>
      </c>
      <c r="G27" s="8">
        <v>87.14</v>
      </c>
      <c r="H27" s="8">
        <f t="shared" si="1"/>
        <v>60.998</v>
      </c>
      <c r="I27" s="9">
        <f t="shared" si="2"/>
        <v>86.018</v>
      </c>
      <c r="J27" s="9" t="s">
        <v>14</v>
      </c>
      <c r="K27" s="7"/>
    </row>
    <row r="28" s="1" customFormat="1" ht="24" customHeight="1" spans="1:11">
      <c r="A28" s="7">
        <v>25</v>
      </c>
      <c r="B28" s="7" t="str">
        <f t="shared" si="4"/>
        <v>09</v>
      </c>
      <c r="C28" s="7" t="str">
        <f>"黄顺"</f>
        <v>黄顺</v>
      </c>
      <c r="D28" s="7" t="s">
        <v>41</v>
      </c>
      <c r="E28" s="8">
        <v>81.12</v>
      </c>
      <c r="F28" s="8">
        <f t="shared" si="0"/>
        <v>24.336</v>
      </c>
      <c r="G28" s="8">
        <v>87.62</v>
      </c>
      <c r="H28" s="8">
        <f t="shared" si="1"/>
        <v>61.334</v>
      </c>
      <c r="I28" s="9">
        <f t="shared" si="2"/>
        <v>85.67</v>
      </c>
      <c r="J28" s="9" t="s">
        <v>14</v>
      </c>
      <c r="K28" s="7"/>
    </row>
    <row r="29" s="1" customFormat="1" ht="24" customHeight="1" spans="1:11">
      <c r="A29" s="7">
        <v>26</v>
      </c>
      <c r="B29" s="7" t="str">
        <f t="shared" si="4"/>
        <v>09</v>
      </c>
      <c r="C29" s="7" t="str">
        <f>"梁潇"</f>
        <v>梁潇</v>
      </c>
      <c r="D29" s="7" t="s">
        <v>42</v>
      </c>
      <c r="E29" s="8">
        <v>84.48</v>
      </c>
      <c r="F29" s="8">
        <f t="shared" si="0"/>
        <v>25.344</v>
      </c>
      <c r="G29" s="8">
        <v>85.46</v>
      </c>
      <c r="H29" s="8">
        <f t="shared" si="1"/>
        <v>59.822</v>
      </c>
      <c r="I29" s="9">
        <f t="shared" si="2"/>
        <v>85.166</v>
      </c>
      <c r="J29" s="8" t="s">
        <v>17</v>
      </c>
      <c r="K29" s="7"/>
    </row>
    <row r="30" s="1" customFormat="1" ht="24" customHeight="1" spans="1:11">
      <c r="A30" s="7">
        <v>27</v>
      </c>
      <c r="B30" s="7" t="str">
        <f t="shared" si="4"/>
        <v>09</v>
      </c>
      <c r="C30" s="7" t="str">
        <f>"黄宁"</f>
        <v>黄宁</v>
      </c>
      <c r="D30" s="7" t="s">
        <v>43</v>
      </c>
      <c r="E30" s="8">
        <v>79.06</v>
      </c>
      <c r="F30" s="8">
        <f t="shared" si="0"/>
        <v>23.718</v>
      </c>
      <c r="G30" s="8">
        <v>83.96</v>
      </c>
      <c r="H30" s="8">
        <f t="shared" si="1"/>
        <v>58.772</v>
      </c>
      <c r="I30" s="9">
        <f t="shared" si="2"/>
        <v>82.49</v>
      </c>
      <c r="J30" s="8" t="s">
        <v>17</v>
      </c>
      <c r="K30" s="7"/>
    </row>
    <row r="31" s="1" customFormat="1" ht="24" customHeight="1" spans="1:11">
      <c r="A31" s="7">
        <v>28</v>
      </c>
      <c r="B31" s="7" t="str">
        <f t="shared" si="4"/>
        <v>09</v>
      </c>
      <c r="C31" s="7" t="str">
        <f>"李智龙"</f>
        <v>李智龙</v>
      </c>
      <c r="D31" s="7" t="s">
        <v>44</v>
      </c>
      <c r="E31" s="8">
        <v>80.86</v>
      </c>
      <c r="F31" s="8">
        <f t="shared" si="0"/>
        <v>24.258</v>
      </c>
      <c r="G31" s="8">
        <v>81.82</v>
      </c>
      <c r="H31" s="8">
        <f t="shared" si="1"/>
        <v>57.274</v>
      </c>
      <c r="I31" s="9">
        <f t="shared" si="2"/>
        <v>81.532</v>
      </c>
      <c r="J31" s="8" t="s">
        <v>17</v>
      </c>
      <c r="K31" s="7"/>
    </row>
    <row r="32" s="1" customFormat="1" ht="24" customHeight="1" spans="1:11">
      <c r="A32" s="7">
        <v>29</v>
      </c>
      <c r="B32" s="7" t="str">
        <f t="shared" si="4"/>
        <v>09</v>
      </c>
      <c r="C32" s="7" t="str">
        <f>"高奉斌"</f>
        <v>高奉斌</v>
      </c>
      <c r="D32" s="7" t="s">
        <v>45</v>
      </c>
      <c r="E32" s="8">
        <v>76.74</v>
      </c>
      <c r="F32" s="8">
        <f t="shared" si="0"/>
        <v>23.022</v>
      </c>
      <c r="G32" s="8">
        <v>81.94</v>
      </c>
      <c r="H32" s="8">
        <f t="shared" si="1"/>
        <v>57.358</v>
      </c>
      <c r="I32" s="9">
        <f t="shared" si="2"/>
        <v>80.38</v>
      </c>
      <c r="J32" s="8" t="s">
        <v>17</v>
      </c>
      <c r="K32" s="7"/>
    </row>
    <row r="33" s="1" customFormat="1" ht="24" customHeight="1" spans="1:11">
      <c r="A33" s="7">
        <v>30</v>
      </c>
      <c r="B33" s="7" t="str">
        <f t="shared" si="4"/>
        <v>09</v>
      </c>
      <c r="C33" s="7" t="str">
        <f>"罗正坤"</f>
        <v>罗正坤</v>
      </c>
      <c r="D33" s="7" t="s">
        <v>46</v>
      </c>
      <c r="E33" s="8">
        <v>78.76</v>
      </c>
      <c r="F33" s="8">
        <f t="shared" si="0"/>
        <v>23.628</v>
      </c>
      <c r="G33" s="8">
        <v>80.06</v>
      </c>
      <c r="H33" s="8">
        <f t="shared" si="1"/>
        <v>56.042</v>
      </c>
      <c r="I33" s="9">
        <f t="shared" si="2"/>
        <v>79.67</v>
      </c>
      <c r="J33" s="8" t="s">
        <v>17</v>
      </c>
      <c r="K33" s="7"/>
    </row>
    <row r="34" s="1" customFormat="1" ht="24" customHeight="1" spans="1:11">
      <c r="A34" s="7">
        <v>31</v>
      </c>
      <c r="B34" s="7" t="str">
        <f t="shared" si="4"/>
        <v>09</v>
      </c>
      <c r="C34" s="7" t="str">
        <f>"黄永光"</f>
        <v>黄永光</v>
      </c>
      <c r="D34" s="7" t="s">
        <v>47</v>
      </c>
      <c r="E34" s="8">
        <v>79.26</v>
      </c>
      <c r="F34" s="8">
        <f t="shared" si="0"/>
        <v>23.778</v>
      </c>
      <c r="G34" s="8">
        <v>78.62</v>
      </c>
      <c r="H34" s="8">
        <f t="shared" si="1"/>
        <v>55.034</v>
      </c>
      <c r="I34" s="9">
        <f t="shared" si="2"/>
        <v>78.812</v>
      </c>
      <c r="J34" s="8" t="s">
        <v>17</v>
      </c>
      <c r="K34" s="7"/>
    </row>
    <row r="35" s="1" customFormat="1" ht="24" customHeight="1" spans="1:11">
      <c r="A35" s="7">
        <v>32</v>
      </c>
      <c r="B35" s="7" t="str">
        <f t="shared" si="4"/>
        <v>09</v>
      </c>
      <c r="C35" s="7" t="str">
        <f>"付文阳"</f>
        <v>付文阳</v>
      </c>
      <c r="D35" s="7" t="s">
        <v>48</v>
      </c>
      <c r="E35" s="8">
        <v>74.94</v>
      </c>
      <c r="F35" s="8">
        <f t="shared" si="0"/>
        <v>22.482</v>
      </c>
      <c r="G35" s="8">
        <v>80.1</v>
      </c>
      <c r="H35" s="8">
        <f t="shared" si="1"/>
        <v>56.07</v>
      </c>
      <c r="I35" s="9">
        <f t="shared" si="2"/>
        <v>78.552</v>
      </c>
      <c r="J35" s="8" t="s">
        <v>17</v>
      </c>
      <c r="K35" s="7"/>
    </row>
    <row r="36" s="1" customFormat="1" ht="24" customHeight="1" spans="1:11">
      <c r="A36" s="7">
        <v>33</v>
      </c>
      <c r="B36" s="7" t="str">
        <f t="shared" si="4"/>
        <v>09</v>
      </c>
      <c r="C36" s="7" t="str">
        <f>"胡龙"</f>
        <v>胡龙</v>
      </c>
      <c r="D36" s="7" t="s">
        <v>49</v>
      </c>
      <c r="E36" s="8">
        <v>76.6</v>
      </c>
      <c r="F36" s="8">
        <f t="shared" si="0"/>
        <v>22.98</v>
      </c>
      <c r="G36" s="8">
        <v>78.92</v>
      </c>
      <c r="H36" s="8">
        <f t="shared" si="1"/>
        <v>55.244</v>
      </c>
      <c r="I36" s="9">
        <f t="shared" si="2"/>
        <v>78.224</v>
      </c>
      <c r="J36" s="8" t="s">
        <v>17</v>
      </c>
      <c r="K36" s="7"/>
    </row>
    <row r="37" s="1" customFormat="1" ht="24" customHeight="1" spans="1:11">
      <c r="A37" s="7">
        <v>34</v>
      </c>
      <c r="B37" s="7" t="str">
        <f t="shared" si="4"/>
        <v>09</v>
      </c>
      <c r="C37" s="7" t="str">
        <f>"陈春"</f>
        <v>陈春</v>
      </c>
      <c r="D37" s="7" t="s">
        <v>50</v>
      </c>
      <c r="E37" s="8">
        <v>78.8</v>
      </c>
      <c r="F37" s="8">
        <f t="shared" si="0"/>
        <v>23.64</v>
      </c>
      <c r="G37" s="8">
        <v>77.68</v>
      </c>
      <c r="H37" s="8">
        <f t="shared" si="1"/>
        <v>54.376</v>
      </c>
      <c r="I37" s="9">
        <f t="shared" si="2"/>
        <v>78.016</v>
      </c>
      <c r="J37" s="8" t="s">
        <v>17</v>
      </c>
      <c r="K37" s="7"/>
    </row>
    <row r="38" s="1" customFormat="1" ht="24" customHeight="1" spans="1:11">
      <c r="A38" s="7">
        <v>35</v>
      </c>
      <c r="B38" s="7" t="str">
        <f t="shared" si="4"/>
        <v>09</v>
      </c>
      <c r="C38" s="7" t="str">
        <f>"代维波"</f>
        <v>代维波</v>
      </c>
      <c r="D38" s="7" t="s">
        <v>51</v>
      </c>
      <c r="E38" s="8">
        <v>75.86</v>
      </c>
      <c r="F38" s="8">
        <f t="shared" si="0"/>
        <v>22.758</v>
      </c>
      <c r="G38" s="8">
        <v>74.3</v>
      </c>
      <c r="H38" s="8">
        <f t="shared" si="1"/>
        <v>52.01</v>
      </c>
      <c r="I38" s="9">
        <f t="shared" si="2"/>
        <v>74.768</v>
      </c>
      <c r="J38" s="8" t="s">
        <v>17</v>
      </c>
      <c r="K38" s="7"/>
    </row>
    <row r="39" s="1" customFormat="1" ht="24" customHeight="1" spans="1:11">
      <c r="A39" s="7">
        <v>36</v>
      </c>
      <c r="B39" s="7" t="str">
        <f t="shared" si="4"/>
        <v>09</v>
      </c>
      <c r="C39" s="7" t="str">
        <f>"李远涛"</f>
        <v>李远涛</v>
      </c>
      <c r="D39" s="7" t="s">
        <v>52</v>
      </c>
      <c r="E39" s="8"/>
      <c r="F39" s="8"/>
      <c r="G39" s="8"/>
      <c r="H39" s="8"/>
      <c r="I39" s="9">
        <f t="shared" si="2"/>
        <v>0</v>
      </c>
      <c r="J39" s="8" t="s">
        <v>17</v>
      </c>
      <c r="K39" s="7" t="s">
        <v>39</v>
      </c>
    </row>
    <row r="40" s="1" customFormat="1" ht="24" customHeight="1" spans="1:11">
      <c r="A40" s="7">
        <v>37</v>
      </c>
      <c r="B40" s="7" t="str">
        <f t="shared" si="4"/>
        <v>09</v>
      </c>
      <c r="C40" s="7" t="str">
        <f>"高铭"</f>
        <v>高铭</v>
      </c>
      <c r="D40" s="7" t="s">
        <v>53</v>
      </c>
      <c r="E40" s="8"/>
      <c r="F40" s="8"/>
      <c r="G40" s="8"/>
      <c r="H40" s="8"/>
      <c r="I40" s="9">
        <f t="shared" si="2"/>
        <v>0</v>
      </c>
      <c r="J40" s="8" t="s">
        <v>17</v>
      </c>
      <c r="K40" s="7" t="s">
        <v>39</v>
      </c>
    </row>
    <row r="41" s="1" customFormat="1" ht="24" customHeight="1" spans="1:11">
      <c r="A41" s="7">
        <v>38</v>
      </c>
      <c r="B41" s="7" t="str">
        <f t="shared" si="4"/>
        <v>09</v>
      </c>
      <c r="C41" s="7" t="str">
        <f>"赵晶"</f>
        <v>赵晶</v>
      </c>
      <c r="D41" s="7" t="s">
        <v>54</v>
      </c>
      <c r="E41" s="8"/>
      <c r="F41" s="8"/>
      <c r="G41" s="8"/>
      <c r="H41" s="8"/>
      <c r="I41" s="9">
        <f t="shared" si="2"/>
        <v>0</v>
      </c>
      <c r="J41" s="8" t="s">
        <v>17</v>
      </c>
      <c r="K41" s="7" t="s">
        <v>39</v>
      </c>
    </row>
  </sheetData>
  <autoFilter ref="A3:K41">
    <sortState ref="A3:K41">
      <sortCondition ref="B3:B40"/>
      <sortCondition ref="I3:I40" descending="1"/>
    </sortState>
    <extLst/>
  </autoFilter>
  <mergeCells count="1">
    <mergeCell ref="A2:K2"/>
  </mergeCells>
  <pageMargins left="0.472222222222222" right="0.314583333333333" top="0.590277777777778" bottom="0.590277777777778" header="0.5" footer="0.314583333333333"/>
  <pageSetup paperSize="9" orientation="landscape" horizontalDpi="600"/>
  <headerFooter>
    <oddFooter>&amp;L记分员（签字）：&amp;C复审员（签字）：&amp;R监督员（签字）：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</cp:lastModifiedBy>
  <dcterms:created xsi:type="dcterms:W3CDTF">2023-06-07T03:03:00Z</dcterms:created>
  <dcterms:modified xsi:type="dcterms:W3CDTF">2023-06-14T09:23:27Z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283F9468C05D401DA4AABF5C274CCED6_13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